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19320" windowHeight="13785" activeTab="0"/>
  </bookViews>
  <sheets>
    <sheet name="TOTAL FREE_BLOCK E" sheetId="1" r:id="rId1"/>
  </sheets>
  <definedNames>
    <definedName name="_xlnm.Print_Area" localSheetId="0">'TOTAL FREE_BLOCK E'!$A$1:$N$42</definedName>
  </definedNames>
  <calcPr fullCalcOnLoad="1"/>
</workbook>
</file>

<file path=xl/sharedStrings.xml><?xml version="1.0" encoding="utf-8"?>
<sst xmlns="http://schemas.openxmlformats.org/spreadsheetml/2006/main" count="153" uniqueCount="59">
  <si>
    <t>park</t>
  </si>
  <si>
    <t>sea</t>
  </si>
  <si>
    <t>2 - bedroom</t>
  </si>
  <si>
    <t>1 - bedroom</t>
  </si>
  <si>
    <t>View</t>
  </si>
  <si>
    <t>Type</t>
  </si>
  <si>
    <t>Size</t>
  </si>
  <si>
    <t>% Common Parts</t>
  </si>
  <si>
    <t>Common Parts</t>
  </si>
  <si>
    <t>Total Size</t>
  </si>
  <si>
    <t>Status</t>
  </si>
  <si>
    <t>FLOOR 1                    BLOCK "E"</t>
  </si>
  <si>
    <t>Apt.N</t>
  </si>
  <si>
    <t>Price EUR (without VAT)</t>
  </si>
  <si>
    <t>VAT (EUR)</t>
  </si>
  <si>
    <t>End sale price (EUR)</t>
  </si>
  <si>
    <t>E1-8</t>
  </si>
  <si>
    <t>E1-10</t>
  </si>
  <si>
    <t>E1-11</t>
  </si>
  <si>
    <t>E1-12</t>
  </si>
  <si>
    <t>E1-14</t>
  </si>
  <si>
    <t>E1-16</t>
  </si>
  <si>
    <t>E1-17</t>
  </si>
  <si>
    <t>E2-1</t>
  </si>
  <si>
    <t>E3-1</t>
  </si>
  <si>
    <t>E4-1</t>
  </si>
  <si>
    <t>E4-2</t>
  </si>
  <si>
    <t>E4-13</t>
  </si>
  <si>
    <t>E4-17</t>
  </si>
  <si>
    <t>E4-19</t>
  </si>
  <si>
    <t>E5-1</t>
  </si>
  <si>
    <t>E5-13</t>
  </si>
  <si>
    <t>E5-17</t>
  </si>
  <si>
    <t>E5-19</t>
  </si>
  <si>
    <t>E6-1</t>
  </si>
  <si>
    <t>E6-13</t>
  </si>
  <si>
    <t>E6-17</t>
  </si>
  <si>
    <t>E7-1</t>
  </si>
  <si>
    <t>E7-9</t>
  </si>
  <si>
    <t>E7-13</t>
  </si>
  <si>
    <t>E7-17</t>
  </si>
  <si>
    <t>E7-18</t>
  </si>
  <si>
    <t>E7-19</t>
  </si>
  <si>
    <t>N</t>
  </si>
  <si>
    <t>E8-1</t>
  </si>
  <si>
    <t>E8-9</t>
  </si>
  <si>
    <t>E8-12</t>
  </si>
  <si>
    <t>E8-13</t>
  </si>
  <si>
    <t>E9-1</t>
  </si>
  <si>
    <t>E9-8</t>
  </si>
  <si>
    <t>E9-13</t>
  </si>
  <si>
    <t>E2-13</t>
  </si>
  <si>
    <t>E2-17</t>
  </si>
  <si>
    <t>RENTAl GUARANTEE</t>
  </si>
  <si>
    <t>SET prices</t>
  </si>
  <si>
    <t>E4-12</t>
  </si>
  <si>
    <t>booked</t>
  </si>
  <si>
    <t>SOLD</t>
  </si>
  <si>
    <t>sold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</si>
</sst>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00"/>
    <numFmt numFmtId="173" formatCode="#,##0.000000000"/>
    <numFmt numFmtId="174" formatCode="#,##0.000"/>
    <numFmt numFmtId="175" formatCode="0.0000"/>
    <numFmt numFmtId="176" formatCode="0.00000"/>
    <numFmt numFmtId="177" formatCode="_-* #,##0.000\ _л_в_-;\-* #,##0.000\ _л_в_-;_-* &quot;-&quot;??\ _л_в_-;_-@_-"/>
    <numFmt numFmtId="178" formatCode="[$€-2]\ #,##0"/>
    <numFmt numFmtId="179" formatCode="[$€-2]\ #,##0.00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23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/>
    </xf>
    <xf numFmtId="177" fontId="1" fillId="33" borderId="25" xfId="42" applyNumberFormat="1" applyFont="1" applyFill="1" applyBorder="1" applyAlignment="1">
      <alignment/>
    </xf>
    <xf numFmtId="43" fontId="1" fillId="33" borderId="25" xfId="0" applyNumberFormat="1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0" fontId="6" fillId="33" borderId="27" xfId="0" applyFont="1" applyFill="1" applyBorder="1" applyAlignment="1">
      <alignment/>
    </xf>
    <xf numFmtId="179" fontId="5" fillId="33" borderId="28" xfId="0" applyNumberFormat="1" applyFont="1" applyFill="1" applyBorder="1" applyAlignment="1">
      <alignment/>
    </xf>
    <xf numFmtId="179" fontId="5" fillId="33" borderId="29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25" xfId="0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179" fontId="5" fillId="33" borderId="30" xfId="0" applyNumberFormat="1" applyFont="1" applyFill="1" applyBorder="1" applyAlignment="1">
      <alignment/>
    </xf>
    <xf numFmtId="179" fontId="5" fillId="33" borderId="31" xfId="0" applyNumberFormat="1" applyFont="1" applyFill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2"/>
  <sheetViews>
    <sheetView tabSelected="1" zoomScaleSheetLayoutView="100" zoomScalePageLayoutView="0" workbookViewId="0" topLeftCell="A29">
      <selection activeCell="L42" sqref="L42"/>
    </sheetView>
  </sheetViews>
  <sheetFormatPr defaultColWidth="9.140625" defaultRowHeight="12.75"/>
  <cols>
    <col min="1" max="1" width="3.00390625" style="3" bestFit="1" customWidth="1"/>
    <col min="2" max="2" width="7.28125" style="3" bestFit="1" customWidth="1"/>
    <col min="3" max="3" width="5.00390625" style="2" bestFit="1" customWidth="1"/>
    <col min="4" max="4" width="9.28125" style="2" bestFit="1" customWidth="1"/>
    <col min="5" max="5" width="7.57421875" style="2" bestFit="1" customWidth="1"/>
    <col min="6" max="6" width="14.7109375" style="2" bestFit="1" customWidth="1"/>
    <col min="7" max="7" width="12.8515625" style="2" bestFit="1" customWidth="1"/>
    <col min="8" max="8" width="9.57421875" style="2" bestFit="1" customWidth="1"/>
    <col min="9" max="9" width="19.8515625" style="2" bestFit="1" customWidth="1"/>
    <col min="10" max="10" width="12.7109375" style="2" bestFit="1" customWidth="1"/>
    <col min="11" max="11" width="16.57421875" style="2" bestFit="1" customWidth="1"/>
    <col min="12" max="12" width="7.00390625" style="3" bestFit="1" customWidth="1"/>
    <col min="13" max="14" width="13.140625" style="0" bestFit="1" customWidth="1"/>
    <col min="15" max="16384" width="9.140625" style="2" customWidth="1"/>
  </cols>
  <sheetData>
    <row r="1" spans="1:14" ht="16.5" customHeight="1" thickBot="1">
      <c r="A1" s="13"/>
      <c r="B1" s="38" t="s">
        <v>11</v>
      </c>
      <c r="C1" s="39"/>
      <c r="D1" s="39"/>
      <c r="E1" s="39"/>
      <c r="F1" s="39"/>
      <c r="G1" s="39"/>
      <c r="H1" s="39"/>
      <c r="I1" s="39"/>
      <c r="J1" s="39"/>
      <c r="K1" s="39"/>
      <c r="L1" s="40"/>
      <c r="M1" s="15" t="s">
        <v>53</v>
      </c>
      <c r="N1" s="16"/>
    </row>
    <row r="2" spans="1:13" ht="15.75" customHeight="1" hidden="1" thickBot="1">
      <c r="A2" s="13"/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1"/>
    </row>
    <row r="3" spans="1:14" ht="16.5" thickBot="1" thickTop="1">
      <c r="A3" s="13"/>
      <c r="B3" s="5"/>
      <c r="C3" s="6"/>
      <c r="D3" s="6"/>
      <c r="E3" s="6"/>
      <c r="F3" s="6"/>
      <c r="G3" s="6"/>
      <c r="H3" s="6"/>
      <c r="I3" s="6"/>
      <c r="J3" s="6"/>
      <c r="K3" s="6"/>
      <c r="L3" s="7"/>
      <c r="M3" s="17">
        <v>2007</v>
      </c>
      <c r="N3" s="18">
        <v>2008</v>
      </c>
    </row>
    <row r="4" spans="1:14" ht="17.25" thickBot="1" thickTop="1">
      <c r="A4" s="14" t="s">
        <v>43</v>
      </c>
      <c r="B4" s="8" t="s">
        <v>12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13</v>
      </c>
      <c r="J4" s="10" t="s">
        <v>14</v>
      </c>
      <c r="K4" s="10" t="s">
        <v>15</v>
      </c>
      <c r="L4" s="11" t="s">
        <v>10</v>
      </c>
      <c r="M4" s="19" t="s">
        <v>54</v>
      </c>
      <c r="N4" s="20" t="s">
        <v>54</v>
      </c>
    </row>
    <row r="5" spans="1:49" s="32" customFormat="1" ht="13.5" thickBot="1">
      <c r="A5" s="21">
        <v>1</v>
      </c>
      <c r="B5" s="22" t="s">
        <v>16</v>
      </c>
      <c r="C5" s="23" t="s">
        <v>0</v>
      </c>
      <c r="D5" s="23" t="s">
        <v>2</v>
      </c>
      <c r="E5" s="24">
        <v>80.19</v>
      </c>
      <c r="F5" s="25">
        <v>0.7787451059252265</v>
      </c>
      <c r="G5" s="26">
        <v>16.4167255780097</v>
      </c>
      <c r="H5" s="24">
        <v>96.6067255780097</v>
      </c>
      <c r="I5" s="27">
        <f>H5*1250+H5*1250*0.1</f>
        <v>132834.24766976334</v>
      </c>
      <c r="J5" s="28">
        <f aca="true" t="shared" si="0" ref="J5:J41">H5*83</f>
        <v>8018.358222974805</v>
      </c>
      <c r="K5" s="28">
        <f>SUM(J5+I5)</f>
        <v>140852.60589273815</v>
      </c>
      <c r="L5" s="29" t="s">
        <v>56</v>
      </c>
      <c r="M5" s="30">
        <v>4000</v>
      </c>
      <c r="N5" s="31">
        <v>5000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s="32" customFormat="1" ht="13.5" thickBot="1">
      <c r="A6" s="21">
        <v>2</v>
      </c>
      <c r="B6" s="22" t="s">
        <v>17</v>
      </c>
      <c r="C6" s="33" t="s">
        <v>1</v>
      </c>
      <c r="D6" s="23" t="s">
        <v>3</v>
      </c>
      <c r="E6" s="24">
        <v>61.99</v>
      </c>
      <c r="F6" s="25">
        <v>0.6260803776151266</v>
      </c>
      <c r="G6" s="26">
        <v>13.198400440504484</v>
      </c>
      <c r="H6" s="24">
        <v>75.18840044050448</v>
      </c>
      <c r="I6" s="34">
        <f>SUM(H6*1616)</f>
        <v>121504.45511185523</v>
      </c>
      <c r="J6" s="28">
        <f t="shared" si="0"/>
        <v>6240.637236561872</v>
      </c>
      <c r="K6" s="28">
        <f aca="true" t="shared" si="1" ref="K6:K11">SUM(J6+I6)</f>
        <v>127745.0923484171</v>
      </c>
      <c r="L6" s="29" t="s">
        <v>56</v>
      </c>
      <c r="M6" s="30">
        <v>5000</v>
      </c>
      <c r="N6" s="31">
        <v>6000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32" customFormat="1" ht="13.5" thickBot="1">
      <c r="A7" s="21">
        <v>3</v>
      </c>
      <c r="B7" s="22" t="s">
        <v>18</v>
      </c>
      <c r="C7" s="33" t="s">
        <v>1</v>
      </c>
      <c r="D7" s="23" t="s">
        <v>3</v>
      </c>
      <c r="E7" s="24">
        <v>66.04</v>
      </c>
      <c r="F7" s="25">
        <v>0.6605708517166857</v>
      </c>
      <c r="G7" s="26">
        <v>13.925494125039451</v>
      </c>
      <c r="H7" s="24">
        <v>79.96549412503946</v>
      </c>
      <c r="I7" s="34">
        <f>SUM(H7*1616)</f>
        <v>129224.23850606376</v>
      </c>
      <c r="J7" s="28">
        <f t="shared" si="0"/>
        <v>6637.136012378275</v>
      </c>
      <c r="K7" s="28">
        <f t="shared" si="1"/>
        <v>135861.37451844203</v>
      </c>
      <c r="L7" s="29" t="s">
        <v>56</v>
      </c>
      <c r="M7" s="30">
        <v>5000</v>
      </c>
      <c r="N7" s="31">
        <v>6000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32" customFormat="1" ht="13.5" thickBot="1">
      <c r="A8" s="21">
        <v>4</v>
      </c>
      <c r="B8" s="22" t="s">
        <v>19</v>
      </c>
      <c r="C8" s="33" t="s">
        <v>1</v>
      </c>
      <c r="D8" s="23" t="s">
        <v>3</v>
      </c>
      <c r="E8" s="24">
        <v>67.27</v>
      </c>
      <c r="F8" s="25">
        <v>0.6663412762327198</v>
      </c>
      <c r="G8" s="26">
        <v>14.047140444261965</v>
      </c>
      <c r="H8" s="24">
        <v>81.31714044426197</v>
      </c>
      <c r="I8" s="34">
        <f>SUM(H8*1347)</f>
        <v>109534.18817842087</v>
      </c>
      <c r="J8" s="28">
        <f t="shared" si="0"/>
        <v>6749.322656873743</v>
      </c>
      <c r="K8" s="28">
        <f t="shared" si="1"/>
        <v>116283.51083529461</v>
      </c>
      <c r="L8" s="29" t="s">
        <v>56</v>
      </c>
      <c r="M8" s="30">
        <v>5000</v>
      </c>
      <c r="N8" s="31">
        <v>6000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s="32" customFormat="1" ht="13.5" thickBot="1">
      <c r="A9" s="21">
        <v>5</v>
      </c>
      <c r="B9" s="22" t="s">
        <v>20</v>
      </c>
      <c r="C9" s="33" t="s">
        <v>1</v>
      </c>
      <c r="D9" s="23" t="s">
        <v>3</v>
      </c>
      <c r="E9" s="24">
        <v>68.4</v>
      </c>
      <c r="F9" s="25">
        <v>0.6908194519902348</v>
      </c>
      <c r="G9" s="26">
        <v>14.563164867406137</v>
      </c>
      <c r="H9" s="24">
        <v>82.96316486740614</v>
      </c>
      <c r="I9" s="34">
        <f>SUM(H9*1616)</f>
        <v>134068.47442572832</v>
      </c>
      <c r="J9" s="28">
        <f t="shared" si="0"/>
        <v>6885.942683994709</v>
      </c>
      <c r="K9" s="28">
        <f t="shared" si="1"/>
        <v>140954.41710972303</v>
      </c>
      <c r="L9" s="29" t="s">
        <v>56</v>
      </c>
      <c r="M9" s="30">
        <v>5000</v>
      </c>
      <c r="N9" s="31">
        <v>6000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32" customFormat="1" ht="13.5" thickBot="1">
      <c r="A10" s="21">
        <v>6</v>
      </c>
      <c r="B10" s="22" t="s">
        <v>21</v>
      </c>
      <c r="C10" s="33" t="s">
        <v>1</v>
      </c>
      <c r="D10" s="23" t="s">
        <v>3</v>
      </c>
      <c r="E10" s="24">
        <v>67.16</v>
      </c>
      <c r="F10" s="25">
        <v>0.678295824498014</v>
      </c>
      <c r="G10" s="26">
        <v>14.299154276242632</v>
      </c>
      <c r="H10" s="24">
        <v>81.45915427624263</v>
      </c>
      <c r="I10" s="34">
        <f>SUM(H10*1616)</f>
        <v>131637.99331040808</v>
      </c>
      <c r="J10" s="28">
        <f t="shared" si="0"/>
        <v>6761.109804928138</v>
      </c>
      <c r="K10" s="28">
        <f t="shared" si="1"/>
        <v>138399.1031153362</v>
      </c>
      <c r="L10" s="29" t="s">
        <v>56</v>
      </c>
      <c r="M10" s="30">
        <v>5000</v>
      </c>
      <c r="N10" s="31">
        <v>6000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32" customFormat="1" ht="13.5" thickBot="1">
      <c r="A11" s="21">
        <v>7</v>
      </c>
      <c r="B11" s="22" t="s">
        <v>22</v>
      </c>
      <c r="C11" s="33" t="s">
        <v>1</v>
      </c>
      <c r="D11" s="23" t="s">
        <v>3</v>
      </c>
      <c r="E11" s="24">
        <v>72.79</v>
      </c>
      <c r="F11" s="25">
        <v>0.735157133192532</v>
      </c>
      <c r="G11" s="26">
        <v>15.497847524831766</v>
      </c>
      <c r="H11" s="24">
        <v>88.28784752483178</v>
      </c>
      <c r="I11" s="34">
        <f>SUM(H11*1616)</f>
        <v>142673.16160012814</v>
      </c>
      <c r="J11" s="28">
        <f t="shared" si="0"/>
        <v>7327.891344561037</v>
      </c>
      <c r="K11" s="28">
        <f t="shared" si="1"/>
        <v>150001.05294468917</v>
      </c>
      <c r="L11" s="29" t="s">
        <v>56</v>
      </c>
      <c r="M11" s="30">
        <v>5000</v>
      </c>
      <c r="N11" s="31">
        <v>6000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s="32" customFormat="1" ht="13.5" thickBot="1">
      <c r="A12" s="21">
        <v>8</v>
      </c>
      <c r="B12" s="22" t="s">
        <v>23</v>
      </c>
      <c r="C12" s="33" t="s">
        <v>0</v>
      </c>
      <c r="D12" s="23" t="s">
        <v>3</v>
      </c>
      <c r="E12" s="24">
        <v>68.09</v>
      </c>
      <c r="F12" s="25">
        <v>0.6962206610615614</v>
      </c>
      <c r="G12" s="26">
        <v>14.677027755838775</v>
      </c>
      <c r="H12" s="24">
        <v>82.76702775583878</v>
      </c>
      <c r="I12" s="34">
        <f>SUM(H12*1320)</f>
        <v>109252.4766377072</v>
      </c>
      <c r="J12" s="28">
        <f t="shared" si="0"/>
        <v>6869.663303734619</v>
      </c>
      <c r="K12" s="28">
        <f aca="true" t="shared" si="2" ref="K12:K41">SUM(I12+J12)</f>
        <v>116122.13994144181</v>
      </c>
      <c r="L12" s="29"/>
      <c r="M12" s="30">
        <v>4000</v>
      </c>
      <c r="N12" s="31">
        <v>5000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32" customFormat="1" ht="13.5" thickBot="1">
      <c r="A13" s="21">
        <v>9</v>
      </c>
      <c r="B13" s="22" t="s">
        <v>51</v>
      </c>
      <c r="C13" s="33" t="s">
        <v>1</v>
      </c>
      <c r="D13" s="23" t="s">
        <v>3</v>
      </c>
      <c r="E13" s="24">
        <v>67.15</v>
      </c>
      <c r="F13" s="25">
        <v>0.7295222275984226</v>
      </c>
      <c r="G13" s="26">
        <v>15.379058080002347</v>
      </c>
      <c r="H13" s="24">
        <v>82.52905808000236</v>
      </c>
      <c r="I13" s="34">
        <f>SUM(H13*1375)</f>
        <v>113477.45486000324</v>
      </c>
      <c r="J13" s="28">
        <f t="shared" si="0"/>
        <v>6849.911820640195</v>
      </c>
      <c r="K13" s="28">
        <f t="shared" si="2"/>
        <v>120327.36668064343</v>
      </c>
      <c r="L13" s="29" t="s">
        <v>58</v>
      </c>
      <c r="M13" s="30">
        <v>5000</v>
      </c>
      <c r="N13" s="31">
        <v>6000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32" customFormat="1" ht="13.5" thickBot="1">
      <c r="A14" s="21">
        <v>10</v>
      </c>
      <c r="B14" s="22" t="s">
        <v>52</v>
      </c>
      <c r="C14" s="33" t="s">
        <v>1</v>
      </c>
      <c r="D14" s="23" t="s">
        <v>3</v>
      </c>
      <c r="E14" s="24">
        <v>67.18</v>
      </c>
      <c r="F14" s="25">
        <v>0.7441588976985167</v>
      </c>
      <c r="G14" s="26">
        <v>15.68761372238243</v>
      </c>
      <c r="H14" s="24">
        <v>82.86761372238243</v>
      </c>
      <c r="I14" s="34">
        <f>SUM(H14*1375)</f>
        <v>113942.96886827584</v>
      </c>
      <c r="J14" s="28">
        <f t="shared" si="0"/>
        <v>6878.011938957741</v>
      </c>
      <c r="K14" s="28">
        <f t="shared" si="2"/>
        <v>120820.98080723359</v>
      </c>
      <c r="L14" s="29" t="s">
        <v>58</v>
      </c>
      <c r="M14" s="30">
        <v>5000</v>
      </c>
      <c r="N14" s="31">
        <v>6000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32" customFormat="1" ht="13.5" thickBot="1">
      <c r="A15" s="21">
        <v>11</v>
      </c>
      <c r="B15" s="22" t="s">
        <v>24</v>
      </c>
      <c r="C15" s="33" t="s">
        <v>0</v>
      </c>
      <c r="D15" s="23" t="s">
        <v>3</v>
      </c>
      <c r="E15" s="24">
        <v>68.09</v>
      </c>
      <c r="F15" s="25">
        <v>0.6962206610615614</v>
      </c>
      <c r="G15" s="26">
        <v>14.677027755838775</v>
      </c>
      <c r="H15" s="24">
        <v>82.76702775583878</v>
      </c>
      <c r="I15" s="34">
        <f>SUM(H15*1346)</f>
        <v>111404.419359359</v>
      </c>
      <c r="J15" s="28">
        <f t="shared" si="0"/>
        <v>6869.663303734619</v>
      </c>
      <c r="K15" s="28">
        <f t="shared" si="2"/>
        <v>118274.08266309362</v>
      </c>
      <c r="L15" s="29"/>
      <c r="M15" s="30">
        <v>4000</v>
      </c>
      <c r="N15" s="31">
        <v>5000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32" customFormat="1" ht="13.5" thickBot="1">
      <c r="A16" s="21">
        <v>12</v>
      </c>
      <c r="B16" s="22" t="s">
        <v>25</v>
      </c>
      <c r="C16" s="33" t="s">
        <v>0</v>
      </c>
      <c r="D16" s="23" t="s">
        <v>3</v>
      </c>
      <c r="E16" s="24">
        <v>67.91</v>
      </c>
      <c r="F16" s="25">
        <v>0.6943801599748954</v>
      </c>
      <c r="G16" s="26">
        <v>14.63822815243077</v>
      </c>
      <c r="H16" s="24">
        <v>82.54822815243077</v>
      </c>
      <c r="I16" s="34">
        <f>SUM(H16*1374)</f>
        <v>113421.26548143987</v>
      </c>
      <c r="J16" s="28">
        <f t="shared" si="0"/>
        <v>6851.502936651754</v>
      </c>
      <c r="K16" s="28">
        <f t="shared" si="2"/>
        <v>120272.76841809163</v>
      </c>
      <c r="L16" s="29"/>
      <c r="M16" s="30">
        <v>4000</v>
      </c>
      <c r="N16" s="31">
        <v>5000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32" customFormat="1" ht="13.5" thickBot="1">
      <c r="A17" s="21">
        <v>13</v>
      </c>
      <c r="B17" s="22" t="s">
        <v>26</v>
      </c>
      <c r="C17" s="33" t="s">
        <v>0</v>
      </c>
      <c r="D17" s="23" t="s">
        <v>3</v>
      </c>
      <c r="E17" s="24">
        <v>64.03</v>
      </c>
      <c r="F17" s="25">
        <v>0.6547071365512083</v>
      </c>
      <c r="G17" s="26">
        <v>13.80188114563602</v>
      </c>
      <c r="H17" s="24">
        <v>77.83188114563602</v>
      </c>
      <c r="I17" s="34">
        <f>SUM(H17*1419)</f>
        <v>110443.4393456575</v>
      </c>
      <c r="J17" s="28">
        <f t="shared" si="0"/>
        <v>6460.0461350877895</v>
      </c>
      <c r="K17" s="28">
        <f t="shared" si="2"/>
        <v>116903.4854807453</v>
      </c>
      <c r="L17" s="29" t="s">
        <v>56</v>
      </c>
      <c r="M17" s="30">
        <v>4000</v>
      </c>
      <c r="N17" s="31">
        <v>5000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32" customFormat="1" ht="13.5" thickBot="1">
      <c r="A18" s="21">
        <v>14</v>
      </c>
      <c r="B18" s="22" t="s">
        <v>55</v>
      </c>
      <c r="C18" s="33" t="s">
        <v>1</v>
      </c>
      <c r="D18" s="23" t="s">
        <v>3</v>
      </c>
      <c r="E18" s="24">
        <v>65.87</v>
      </c>
      <c r="F18" s="25">
        <v>0.7226320646761761</v>
      </c>
      <c r="G18" s="26">
        <v>15.233806555438468</v>
      </c>
      <c r="H18" s="24">
        <v>81.10380655543847</v>
      </c>
      <c r="I18" s="34">
        <f>SUM(H18*1717)</f>
        <v>139255.23585568785</v>
      </c>
      <c r="J18" s="28">
        <f t="shared" si="0"/>
        <v>6731.615944101392</v>
      </c>
      <c r="K18" s="28">
        <f t="shared" si="2"/>
        <v>145986.85179978923</v>
      </c>
      <c r="L18" s="29" t="s">
        <v>58</v>
      </c>
      <c r="M18" s="30">
        <v>5000</v>
      </c>
      <c r="N18" s="31">
        <v>6000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2" customFormat="1" ht="13.5" thickBot="1">
      <c r="A19" s="21">
        <v>15</v>
      </c>
      <c r="B19" s="22" t="s">
        <v>27</v>
      </c>
      <c r="C19" s="33" t="s">
        <v>1</v>
      </c>
      <c r="D19" s="23" t="s">
        <v>3</v>
      </c>
      <c r="E19" s="24">
        <v>67.39</v>
      </c>
      <c r="F19" s="25">
        <v>0.7321296041378659</v>
      </c>
      <c r="G19" s="26">
        <v>15.434024184830351</v>
      </c>
      <c r="H19" s="24">
        <v>82.82402418483035</v>
      </c>
      <c r="I19" s="34">
        <f>SUM(H19*1431)</f>
        <v>118521.17860849224</v>
      </c>
      <c r="J19" s="28">
        <f t="shared" si="0"/>
        <v>6874.394007340919</v>
      </c>
      <c r="K19" s="28">
        <f t="shared" si="2"/>
        <v>125395.57261583315</v>
      </c>
      <c r="L19" s="29" t="s">
        <v>58</v>
      </c>
      <c r="M19" s="30">
        <v>5000</v>
      </c>
      <c r="N19" s="31">
        <v>6000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32" customFormat="1" ht="12.75" customHeight="1" thickBot="1">
      <c r="A20" s="21">
        <v>16</v>
      </c>
      <c r="B20" s="22" t="s">
        <v>28</v>
      </c>
      <c r="C20" s="33" t="s">
        <v>1</v>
      </c>
      <c r="D20" s="23" t="s">
        <v>3</v>
      </c>
      <c r="E20" s="24">
        <v>67.18</v>
      </c>
      <c r="F20" s="25">
        <v>0.7441588976985167</v>
      </c>
      <c r="G20" s="26">
        <v>15.68761372238243</v>
      </c>
      <c r="H20" s="24">
        <v>82.86761372238243</v>
      </c>
      <c r="I20" s="34">
        <f>SUM(H20*1431)</f>
        <v>118583.55523672925</v>
      </c>
      <c r="J20" s="28">
        <f t="shared" si="0"/>
        <v>6878.011938957741</v>
      </c>
      <c r="K20" s="28">
        <f t="shared" si="2"/>
        <v>125461.567175687</v>
      </c>
      <c r="L20" s="29" t="s">
        <v>58</v>
      </c>
      <c r="M20" s="30">
        <v>5000</v>
      </c>
      <c r="N20" s="31">
        <v>6000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32" customFormat="1" ht="13.5" thickBot="1">
      <c r="A21" s="21">
        <v>17</v>
      </c>
      <c r="B21" s="22" t="s">
        <v>29</v>
      </c>
      <c r="C21" s="33" t="s">
        <v>1</v>
      </c>
      <c r="D21" s="23" t="s">
        <v>3</v>
      </c>
      <c r="E21" s="24">
        <v>75.95</v>
      </c>
      <c r="F21" s="25">
        <v>0.8332155049666855</v>
      </c>
      <c r="G21" s="26">
        <v>17.565016060202698</v>
      </c>
      <c r="H21" s="24">
        <v>93.5150160602027</v>
      </c>
      <c r="I21" s="34">
        <f>SUM(H21*1431)</f>
        <v>133819.98798215005</v>
      </c>
      <c r="J21" s="28">
        <f t="shared" si="0"/>
        <v>7761.746332996824</v>
      </c>
      <c r="K21" s="28">
        <f t="shared" si="2"/>
        <v>141581.73431514687</v>
      </c>
      <c r="L21" s="29" t="s">
        <v>58</v>
      </c>
      <c r="M21" s="30">
        <v>5000</v>
      </c>
      <c r="N21" s="31">
        <v>6000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32" customFormat="1" ht="13.5" thickBot="1">
      <c r="A22" s="21">
        <v>18</v>
      </c>
      <c r="B22" s="22" t="s">
        <v>30</v>
      </c>
      <c r="C22" s="33" t="s">
        <v>0</v>
      </c>
      <c r="D22" s="23" t="s">
        <v>3</v>
      </c>
      <c r="E22" s="24">
        <v>67.91</v>
      </c>
      <c r="F22" s="25">
        <v>0.6943801599748954</v>
      </c>
      <c r="G22" s="26">
        <v>14.63822815243077</v>
      </c>
      <c r="H22" s="24">
        <v>82.54822815243077</v>
      </c>
      <c r="I22" s="34">
        <f>SUM(H22*1402)</f>
        <v>115732.61586970794</v>
      </c>
      <c r="J22" s="28">
        <f t="shared" si="0"/>
        <v>6851.502936651754</v>
      </c>
      <c r="K22" s="28">
        <f t="shared" si="2"/>
        <v>122584.1188063597</v>
      </c>
      <c r="L22" s="29"/>
      <c r="M22" s="30">
        <v>4000</v>
      </c>
      <c r="N22" s="31">
        <v>5000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32" customFormat="1" ht="13.5" thickBot="1">
      <c r="A23" s="21">
        <v>19</v>
      </c>
      <c r="B23" s="22" t="s">
        <v>31</v>
      </c>
      <c r="C23" s="33" t="s">
        <v>1</v>
      </c>
      <c r="D23" s="23" t="s">
        <v>3</v>
      </c>
      <c r="E23" s="24">
        <v>67.39</v>
      </c>
      <c r="F23" s="25">
        <v>0.7321296041378659</v>
      </c>
      <c r="G23" s="26">
        <v>15.434024184830351</v>
      </c>
      <c r="H23" s="24">
        <v>82.82402418483035</v>
      </c>
      <c r="I23" s="34">
        <f>SUM(H23*1460)</f>
        <v>120923.07530985231</v>
      </c>
      <c r="J23" s="28">
        <f t="shared" si="0"/>
        <v>6874.394007340919</v>
      </c>
      <c r="K23" s="28">
        <f t="shared" si="2"/>
        <v>127797.46931719323</v>
      </c>
      <c r="L23" s="29" t="s">
        <v>58</v>
      </c>
      <c r="M23" s="30">
        <v>5000</v>
      </c>
      <c r="N23" s="31">
        <v>6000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32" customFormat="1" ht="13.5" thickBot="1">
      <c r="A24" s="21">
        <v>20</v>
      </c>
      <c r="B24" s="22" t="s">
        <v>32</v>
      </c>
      <c r="C24" s="33" t="s">
        <v>1</v>
      </c>
      <c r="D24" s="23" t="s">
        <v>3</v>
      </c>
      <c r="E24" s="24">
        <v>67.18</v>
      </c>
      <c r="F24" s="25">
        <v>0.7441588976985167</v>
      </c>
      <c r="G24" s="26">
        <v>15.68761372238243</v>
      </c>
      <c r="H24" s="24">
        <v>82.86761372238243</v>
      </c>
      <c r="I24" s="34">
        <f>SUM(H24*1460)</f>
        <v>120986.71603467835</v>
      </c>
      <c r="J24" s="28">
        <f t="shared" si="0"/>
        <v>6878.011938957741</v>
      </c>
      <c r="K24" s="28">
        <f t="shared" si="2"/>
        <v>127864.7279736361</v>
      </c>
      <c r="L24" s="29" t="s">
        <v>58</v>
      </c>
      <c r="M24" s="30">
        <v>5000</v>
      </c>
      <c r="N24" s="31">
        <v>6000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32" customFormat="1" ht="13.5" thickBot="1">
      <c r="A25" s="21">
        <v>21</v>
      </c>
      <c r="B25" s="22" t="s">
        <v>33</v>
      </c>
      <c r="C25" s="33" t="s">
        <v>1</v>
      </c>
      <c r="D25" s="23" t="s">
        <v>3</v>
      </c>
      <c r="E25" s="24">
        <v>75.95</v>
      </c>
      <c r="F25" s="25">
        <v>0.8332155049666855</v>
      </c>
      <c r="G25" s="26">
        <v>17.565016060202698</v>
      </c>
      <c r="H25" s="24">
        <v>93.5150160602027</v>
      </c>
      <c r="I25" s="34">
        <f>SUM(H25*1460)</f>
        <v>136531.92344789594</v>
      </c>
      <c r="J25" s="28">
        <f t="shared" si="0"/>
        <v>7761.746332996824</v>
      </c>
      <c r="K25" s="28">
        <f t="shared" si="2"/>
        <v>144293.66978089276</v>
      </c>
      <c r="L25" s="29" t="s">
        <v>56</v>
      </c>
      <c r="M25" s="30">
        <v>5000</v>
      </c>
      <c r="N25" s="31">
        <v>6000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32" customFormat="1" ht="13.5" thickBot="1">
      <c r="A26" s="21">
        <v>22</v>
      </c>
      <c r="B26" s="22" t="s">
        <v>34</v>
      </c>
      <c r="C26" s="33" t="s">
        <v>0</v>
      </c>
      <c r="D26" s="23" t="s">
        <v>3</v>
      </c>
      <c r="E26" s="24">
        <v>67.91</v>
      </c>
      <c r="F26" s="25">
        <v>0.6943801599748954</v>
      </c>
      <c r="G26" s="26">
        <v>14.63822815243077</v>
      </c>
      <c r="H26" s="24">
        <v>82.54822815243077</v>
      </c>
      <c r="I26" s="34">
        <f>SUM(H26*1443)</f>
        <v>119117.09322395759</v>
      </c>
      <c r="J26" s="28">
        <f t="shared" si="0"/>
        <v>6851.502936651754</v>
      </c>
      <c r="K26" s="28">
        <f t="shared" si="2"/>
        <v>125968.59616060935</v>
      </c>
      <c r="L26" s="29"/>
      <c r="M26" s="30">
        <v>5000</v>
      </c>
      <c r="N26" s="31">
        <v>6000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32" customFormat="1" ht="13.5" thickBot="1">
      <c r="A27" s="21">
        <v>23</v>
      </c>
      <c r="B27" s="22" t="s">
        <v>35</v>
      </c>
      <c r="C27" s="33" t="s">
        <v>1</v>
      </c>
      <c r="D27" s="23" t="s">
        <v>3</v>
      </c>
      <c r="E27" s="24">
        <v>67.39</v>
      </c>
      <c r="F27" s="25">
        <v>0.7321296041378659</v>
      </c>
      <c r="G27" s="26">
        <v>15.434024184830351</v>
      </c>
      <c r="H27" s="24">
        <v>82.82402418483035</v>
      </c>
      <c r="I27" s="34">
        <f>SUM(H27*1490)</f>
        <v>123407.79603539722</v>
      </c>
      <c r="J27" s="28">
        <f t="shared" si="0"/>
        <v>6874.394007340919</v>
      </c>
      <c r="K27" s="28">
        <f t="shared" si="2"/>
        <v>130282.19004273813</v>
      </c>
      <c r="L27" s="29" t="s">
        <v>58</v>
      </c>
      <c r="M27" s="30">
        <v>6000</v>
      </c>
      <c r="N27" s="31">
        <v>7000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32" customFormat="1" ht="13.5" thickBot="1">
      <c r="A28" s="21">
        <v>24</v>
      </c>
      <c r="B28" s="22" t="s">
        <v>36</v>
      </c>
      <c r="C28" s="33" t="s">
        <v>1</v>
      </c>
      <c r="D28" s="23" t="s">
        <v>3</v>
      </c>
      <c r="E28" s="24">
        <v>67.19</v>
      </c>
      <c r="F28" s="25">
        <v>0.7442696685972512</v>
      </c>
      <c r="G28" s="26">
        <v>15.689948883698651</v>
      </c>
      <c r="H28" s="24">
        <v>82.87994888369865</v>
      </c>
      <c r="I28" s="34">
        <f>SUM(H28*1490)</f>
        <v>123491.12383671098</v>
      </c>
      <c r="J28" s="28">
        <f t="shared" si="0"/>
        <v>6879.035757346987</v>
      </c>
      <c r="K28" s="28">
        <f t="shared" si="2"/>
        <v>130370.15959405796</v>
      </c>
      <c r="L28" s="29" t="s">
        <v>58</v>
      </c>
      <c r="M28" s="30">
        <v>6000</v>
      </c>
      <c r="N28" s="31">
        <v>7000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32" customFormat="1" ht="13.5" thickBot="1">
      <c r="A29" s="21">
        <v>25</v>
      </c>
      <c r="B29" s="22" t="s">
        <v>37</v>
      </c>
      <c r="C29" s="33" t="s">
        <v>0</v>
      </c>
      <c r="D29" s="23" t="s">
        <v>3</v>
      </c>
      <c r="E29" s="24">
        <v>67.9</v>
      </c>
      <c r="F29" s="25">
        <v>0.6942779099145251</v>
      </c>
      <c r="G29" s="26">
        <v>14.636072618908104</v>
      </c>
      <c r="H29" s="24">
        <v>82.53607261890811</v>
      </c>
      <c r="I29" s="34">
        <f>SUM(H29*1460)</f>
        <v>120502.66602360584</v>
      </c>
      <c r="J29" s="28">
        <f t="shared" si="0"/>
        <v>6850.494027369373</v>
      </c>
      <c r="K29" s="28">
        <f t="shared" si="2"/>
        <v>127353.16005097522</v>
      </c>
      <c r="L29" s="29"/>
      <c r="M29" s="30">
        <v>5000</v>
      </c>
      <c r="N29" s="31">
        <v>6000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32" customFormat="1" ht="13.5" thickBot="1">
      <c r="A30" s="21">
        <v>26</v>
      </c>
      <c r="B30" s="22" t="s">
        <v>38</v>
      </c>
      <c r="C30" s="33" t="s">
        <v>0</v>
      </c>
      <c r="D30" s="23" t="s">
        <v>3</v>
      </c>
      <c r="E30" s="24">
        <v>60.95</v>
      </c>
      <c r="F30" s="25">
        <v>0.6491813728720286</v>
      </c>
      <c r="G30" s="26">
        <v>13.685392521515235</v>
      </c>
      <c r="H30" s="24">
        <v>74.63539252151524</v>
      </c>
      <c r="I30" s="34">
        <f>SUM(H30*1521)</f>
        <v>113520.43202522468</v>
      </c>
      <c r="J30" s="28">
        <f t="shared" si="0"/>
        <v>6194.737579285766</v>
      </c>
      <c r="K30" s="28">
        <f t="shared" si="2"/>
        <v>119715.16960451045</v>
      </c>
      <c r="L30" s="29"/>
      <c r="M30" s="30">
        <v>5000</v>
      </c>
      <c r="N30" s="31">
        <v>6000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32" customFormat="1" ht="13.5" thickBot="1">
      <c r="A31" s="21">
        <v>27</v>
      </c>
      <c r="B31" s="22" t="s">
        <v>39</v>
      </c>
      <c r="C31" s="33" t="s">
        <v>1</v>
      </c>
      <c r="D31" s="23" t="s">
        <v>3</v>
      </c>
      <c r="E31" s="24">
        <v>67.4</v>
      </c>
      <c r="F31" s="25">
        <v>0.7322382448270094</v>
      </c>
      <c r="G31" s="26">
        <v>15.436314439198183</v>
      </c>
      <c r="H31" s="24">
        <v>82.83631443919819</v>
      </c>
      <c r="I31" s="34">
        <f>SUM(H31*1521)</f>
        <v>125994.03426202045</v>
      </c>
      <c r="J31" s="28">
        <f t="shared" si="0"/>
        <v>6875.41409845345</v>
      </c>
      <c r="K31" s="28">
        <f t="shared" si="2"/>
        <v>132869.4483604739</v>
      </c>
      <c r="L31" s="29" t="s">
        <v>57</v>
      </c>
      <c r="M31" s="30">
        <v>6000</v>
      </c>
      <c r="N31" s="31">
        <v>7000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32" customFormat="1" ht="13.5" thickBot="1">
      <c r="A32" s="21">
        <v>28</v>
      </c>
      <c r="B32" s="22" t="s">
        <v>40</v>
      </c>
      <c r="C32" s="33" t="s">
        <v>1</v>
      </c>
      <c r="D32" s="23" t="s">
        <v>3</v>
      </c>
      <c r="E32" s="24">
        <v>67.17</v>
      </c>
      <c r="F32" s="25">
        <v>0.7440481267997822</v>
      </c>
      <c r="G32" s="26">
        <v>15.685278561066207</v>
      </c>
      <c r="H32" s="24">
        <v>82.85527856106621</v>
      </c>
      <c r="I32" s="34">
        <f>SUM(H32*1521)</f>
        <v>126022.87869138172</v>
      </c>
      <c r="J32" s="28">
        <f t="shared" si="0"/>
        <v>6876.988120568496</v>
      </c>
      <c r="K32" s="28">
        <f t="shared" si="2"/>
        <v>132899.86681195023</v>
      </c>
      <c r="L32" s="29" t="s">
        <v>57</v>
      </c>
      <c r="M32" s="30">
        <v>6000</v>
      </c>
      <c r="N32" s="31">
        <v>7000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32" customFormat="1" ht="13.5" thickBot="1">
      <c r="A33" s="21">
        <v>29</v>
      </c>
      <c r="B33" s="22" t="s">
        <v>41</v>
      </c>
      <c r="C33" s="33" t="s">
        <v>1</v>
      </c>
      <c r="D33" s="23" t="s">
        <v>3</v>
      </c>
      <c r="E33" s="24">
        <v>75</v>
      </c>
      <c r="F33" s="25">
        <v>0.8307817405089126</v>
      </c>
      <c r="G33" s="26">
        <v>17.513709871668386</v>
      </c>
      <c r="H33" s="24">
        <v>92.51370987166838</v>
      </c>
      <c r="I33" s="34">
        <f>SUM(H33*1825)</f>
        <v>168837.5205157948</v>
      </c>
      <c r="J33" s="28">
        <f t="shared" si="0"/>
        <v>7678.637919348475</v>
      </c>
      <c r="K33" s="28">
        <f t="shared" si="2"/>
        <v>176516.1584351433</v>
      </c>
      <c r="L33" s="29" t="s">
        <v>57</v>
      </c>
      <c r="M33" s="30">
        <v>6000</v>
      </c>
      <c r="N33" s="31">
        <v>7000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s="32" customFormat="1" ht="13.5" thickBot="1">
      <c r="A34" s="21">
        <v>30</v>
      </c>
      <c r="B34" s="22" t="s">
        <v>42</v>
      </c>
      <c r="C34" s="33" t="s">
        <v>1</v>
      </c>
      <c r="D34" s="23" t="s">
        <v>3</v>
      </c>
      <c r="E34" s="24">
        <v>67.17</v>
      </c>
      <c r="F34" s="25">
        <v>0.7297395089767095</v>
      </c>
      <c r="G34" s="26">
        <v>15.38363858873801</v>
      </c>
      <c r="H34" s="24">
        <v>82.55363858873801</v>
      </c>
      <c r="I34" s="34">
        <f>SUM(H34*1825)</f>
        <v>150660.39042444687</v>
      </c>
      <c r="J34" s="28">
        <f t="shared" si="0"/>
        <v>6851.952002865255</v>
      </c>
      <c r="K34" s="28">
        <f t="shared" si="2"/>
        <v>157512.34242731213</v>
      </c>
      <c r="L34" s="29" t="s">
        <v>58</v>
      </c>
      <c r="M34" s="30">
        <v>6000</v>
      </c>
      <c r="N34" s="31">
        <v>7000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32" customFormat="1" ht="13.5" thickBot="1">
      <c r="A35" s="21">
        <v>31</v>
      </c>
      <c r="B35" s="22" t="s">
        <v>44</v>
      </c>
      <c r="C35" s="33" t="s">
        <v>0</v>
      </c>
      <c r="D35" s="23" t="s">
        <v>3</v>
      </c>
      <c r="E35" s="24">
        <v>67.9</v>
      </c>
      <c r="F35" s="25">
        <v>0.6942779099145251</v>
      </c>
      <c r="G35" s="26">
        <v>14.636072618908104</v>
      </c>
      <c r="H35" s="24">
        <v>82.53607261890811</v>
      </c>
      <c r="I35" s="34">
        <f>SUM(H35*1551)</f>
        <v>128013.44863192647</v>
      </c>
      <c r="J35" s="28">
        <f t="shared" si="0"/>
        <v>6850.494027369373</v>
      </c>
      <c r="K35" s="28">
        <f t="shared" si="2"/>
        <v>134863.94265929583</v>
      </c>
      <c r="L35" s="29"/>
      <c r="M35" s="30">
        <v>5000</v>
      </c>
      <c r="N35" s="31">
        <v>6000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32" customFormat="1" ht="13.5" thickBot="1">
      <c r="A36" s="21">
        <v>32</v>
      </c>
      <c r="B36" s="22" t="s">
        <v>45</v>
      </c>
      <c r="C36" s="33" t="s">
        <v>0</v>
      </c>
      <c r="D36" s="23" t="s">
        <v>3</v>
      </c>
      <c r="E36" s="24">
        <v>60.98</v>
      </c>
      <c r="F36" s="25">
        <v>0.6495009043106857</v>
      </c>
      <c r="G36" s="26">
        <v>13.692128563773565</v>
      </c>
      <c r="H36" s="24">
        <v>74.67212856377355</v>
      </c>
      <c r="I36" s="34">
        <f>SUM(H36*1575)</f>
        <v>117608.60248794335</v>
      </c>
      <c r="J36" s="28">
        <f t="shared" si="0"/>
        <v>6197.786670793205</v>
      </c>
      <c r="K36" s="28">
        <f t="shared" si="2"/>
        <v>123806.38915873657</v>
      </c>
      <c r="L36" s="29"/>
      <c r="M36" s="30">
        <v>5000</v>
      </c>
      <c r="N36" s="31">
        <v>6000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32" customFormat="1" ht="13.5" thickBot="1">
      <c r="A37" s="21">
        <v>33</v>
      </c>
      <c r="B37" s="22" t="s">
        <v>46</v>
      </c>
      <c r="C37" s="33" t="s">
        <v>1</v>
      </c>
      <c r="D37" s="23" t="s">
        <v>3</v>
      </c>
      <c r="E37" s="24">
        <v>66.22</v>
      </c>
      <c r="F37" s="25">
        <v>0.726471767464041</v>
      </c>
      <c r="G37" s="26">
        <v>15.314751329909448</v>
      </c>
      <c r="H37" s="24">
        <v>81.53475132990945</v>
      </c>
      <c r="I37" s="34">
        <f>SUM(H37*1862)</f>
        <v>151817.7069762914</v>
      </c>
      <c r="J37" s="28">
        <f t="shared" si="0"/>
        <v>6767.384360382484</v>
      </c>
      <c r="K37" s="28">
        <f t="shared" si="2"/>
        <v>158585.09133667388</v>
      </c>
      <c r="L37" s="29" t="s">
        <v>58</v>
      </c>
      <c r="M37" s="30">
        <v>6000</v>
      </c>
      <c r="N37" s="31">
        <v>7000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32" customFormat="1" ht="13.5" thickBot="1">
      <c r="A38" s="21">
        <v>34</v>
      </c>
      <c r="B38" s="22" t="s">
        <v>47</v>
      </c>
      <c r="C38" s="33" t="s">
        <v>1</v>
      </c>
      <c r="D38" s="23" t="s">
        <v>3</v>
      </c>
      <c r="E38" s="24">
        <v>69.385</v>
      </c>
      <c r="F38" s="25">
        <v>0.7538034216219889</v>
      </c>
      <c r="G38" s="26">
        <v>15.890929931213147</v>
      </c>
      <c r="H38" s="24">
        <v>85.27592993121316</v>
      </c>
      <c r="I38" s="34">
        <f>SUM(H38*1552)</f>
        <v>132348.2432532428</v>
      </c>
      <c r="J38" s="28">
        <f t="shared" si="0"/>
        <v>7077.902184290692</v>
      </c>
      <c r="K38" s="28">
        <f t="shared" si="2"/>
        <v>139426.1454375335</v>
      </c>
      <c r="L38" s="29" t="s">
        <v>57</v>
      </c>
      <c r="M38" s="30">
        <v>6000</v>
      </c>
      <c r="N38" s="31">
        <v>7000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32" customFormat="1" ht="13.5" thickBot="1">
      <c r="A39" s="21">
        <v>35</v>
      </c>
      <c r="B39" s="22" t="s">
        <v>48</v>
      </c>
      <c r="C39" s="33" t="s">
        <v>0</v>
      </c>
      <c r="D39" s="23" t="s">
        <v>3</v>
      </c>
      <c r="E39" s="24">
        <v>67.9</v>
      </c>
      <c r="F39" s="25">
        <v>0.6534380328607297</v>
      </c>
      <c r="G39" s="26">
        <v>13.775127170737042</v>
      </c>
      <c r="H39" s="24">
        <v>81.67512717073704</v>
      </c>
      <c r="I39" s="34">
        <f>SUM(H39*1595)</f>
        <v>130271.82783732559</v>
      </c>
      <c r="J39" s="28">
        <f t="shared" si="0"/>
        <v>6779.035555171175</v>
      </c>
      <c r="K39" s="28">
        <f t="shared" si="2"/>
        <v>137050.86339249677</v>
      </c>
      <c r="L39" s="29"/>
      <c r="M39" s="30">
        <v>5000</v>
      </c>
      <c r="N39" s="31">
        <v>6000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32" customFormat="1" ht="13.5" thickBot="1">
      <c r="A40" s="21">
        <v>36</v>
      </c>
      <c r="B40" s="22" t="s">
        <v>49</v>
      </c>
      <c r="C40" s="33" t="s">
        <v>0</v>
      </c>
      <c r="D40" s="23" t="s">
        <v>3</v>
      </c>
      <c r="E40" s="24">
        <v>72.08</v>
      </c>
      <c r="F40" s="25">
        <v>0.7081157514179762</v>
      </c>
      <c r="G40" s="26">
        <v>14.927788155642356</v>
      </c>
      <c r="H40" s="24">
        <v>87.00778815564236</v>
      </c>
      <c r="I40" s="34">
        <f>SUM(H40*1520)</f>
        <v>132251.8379965764</v>
      </c>
      <c r="J40" s="28">
        <f t="shared" si="0"/>
        <v>7221.6464169183155</v>
      </c>
      <c r="K40" s="28">
        <f t="shared" si="2"/>
        <v>139473.4844134947</v>
      </c>
      <c r="L40" s="29"/>
      <c r="M40" s="30">
        <v>5000</v>
      </c>
      <c r="N40" s="31">
        <v>6000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32" customFormat="1" ht="13.5" thickBot="1">
      <c r="A41" s="21">
        <v>37</v>
      </c>
      <c r="B41" s="22" t="s">
        <v>50</v>
      </c>
      <c r="C41" s="33" t="s">
        <v>1</v>
      </c>
      <c r="D41" s="23" t="s">
        <v>3</v>
      </c>
      <c r="E41" s="24">
        <v>72.53</v>
      </c>
      <c r="F41" s="25">
        <v>0.7561612503731631</v>
      </c>
      <c r="G41" s="26">
        <v>15.94063531911665</v>
      </c>
      <c r="H41" s="24">
        <v>88.47063531911665</v>
      </c>
      <c r="I41" s="34">
        <f>SUM(H41*1900)</f>
        <v>168094.20710632164</v>
      </c>
      <c r="J41" s="28">
        <f t="shared" si="0"/>
        <v>7343.062731486682</v>
      </c>
      <c r="K41" s="28">
        <f t="shared" si="2"/>
        <v>175437.26983780833</v>
      </c>
      <c r="L41" s="29" t="s">
        <v>56</v>
      </c>
      <c r="M41" s="36">
        <v>6000</v>
      </c>
      <c r="N41" s="37">
        <v>7000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12" ht="12.75">
      <c r="A42" s="13"/>
      <c r="B42" s="12"/>
      <c r="C42" s="4"/>
      <c r="D42" s="4"/>
      <c r="E42" s="4"/>
      <c r="F42" s="4"/>
      <c r="G42" s="4"/>
      <c r="H42" s="4"/>
      <c r="I42" s="35"/>
      <c r="J42" s="4"/>
      <c r="K42" s="4"/>
      <c r="L42" s="12"/>
    </row>
  </sheetData>
  <sheetProtection/>
  <mergeCells count="1">
    <mergeCell ref="B1:L1"/>
  </mergeCells>
  <printOptions/>
  <pageMargins left="0.29" right="0.61" top="0.5" bottom="0.49" header="0.34" footer="0.3"/>
  <pageSetup horizontalDpi="600" verticalDpi="600" orientation="landscape" paperSize="9" scale="90" r:id="rId1"/>
  <ignoredErrors>
    <ignoredError sqref="I8 I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Bora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Ico</dc:creator>
  <cp:keywords/>
  <dc:description/>
  <cp:lastModifiedBy>Rumi</cp:lastModifiedBy>
  <cp:lastPrinted>2006-12-06T08:37:07Z</cp:lastPrinted>
  <dcterms:created xsi:type="dcterms:W3CDTF">2004-09-30T09:47:40Z</dcterms:created>
  <dcterms:modified xsi:type="dcterms:W3CDTF">2007-08-27T11:50:22Z</dcterms:modified>
  <cp:category/>
  <cp:version/>
  <cp:contentType/>
  <cp:contentStatus/>
</cp:coreProperties>
</file>